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540" windowWidth="18180" windowHeight="14640" tabRatio="500" activeTab="1"/>
  </bookViews>
  <sheets>
    <sheet name="Nonlinear" sheetId="1" r:id="rId1"/>
    <sheet name="Linear" sheetId="2" r:id="rId2"/>
  </sheets>
  <definedNames>
    <definedName name="A">'Nonlinear'!$B$2</definedName>
    <definedName name="Ea">'Nonlinear'!$B$1</definedName>
    <definedName name="solver_adj" localSheetId="1" hidden="1">'Linear'!$B$1:$B$2</definedName>
    <definedName name="solver_adj" localSheetId="0" hidden="1">'Nonlinear'!$B$1:$B$2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'Linear'!$E$13</definedName>
    <definedName name="solver_opt" localSheetId="0" hidden="1">'Nonlinear'!$D$13</definedName>
    <definedName name="solver_pre" localSheetId="1" hidden="1">0.000001</definedName>
    <definedName name="solver_pre" localSheetId="0" hidden="1">0.000001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<sst xmlns="http://schemas.openxmlformats.org/spreadsheetml/2006/main" count="21" uniqueCount="20">
  <si>
    <t>A</t>
  </si>
  <si>
    <t>Ea</t>
  </si>
  <si>
    <t>k (1/s)</t>
  </si>
  <si>
    <t>T (K)</t>
  </si>
  <si>
    <r>
      <t>R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</t>
    </r>
  </si>
  <si>
    <r>
      <t>k</t>
    </r>
    <r>
      <rPr>
        <vertAlign val="superscript"/>
        <sz val="10"/>
        <rFont val="Verdana"/>
        <family val="0"/>
      </rPr>
      <t>predicted</t>
    </r>
    <r>
      <rPr>
        <sz val="10"/>
        <rFont val="Verdana"/>
        <family val="0"/>
      </rPr>
      <t xml:space="preserve"> </t>
    </r>
  </si>
  <si>
    <r>
      <t>(k</t>
    </r>
    <r>
      <rPr>
        <vertAlign val="superscript"/>
        <sz val="10"/>
        <rFont val="Verdana"/>
        <family val="0"/>
      </rPr>
      <t>pred</t>
    </r>
    <r>
      <rPr>
        <sz val="10"/>
        <rFont val="Verdana"/>
        <family val="0"/>
      </rPr>
      <t>-k)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</t>
    </r>
  </si>
  <si>
    <r>
      <t>(k-mean(k))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</t>
    </r>
  </si>
  <si>
    <t>-1/(RT)</t>
  </si>
  <si>
    <t>ln(A)</t>
  </si>
  <si>
    <t>Ea</t>
  </si>
  <si>
    <t>ln(k)</t>
  </si>
  <si>
    <r>
      <t>ln(k)</t>
    </r>
    <r>
      <rPr>
        <vertAlign val="superscript"/>
        <sz val="10"/>
        <rFont val="Verdana"/>
        <family val="0"/>
      </rPr>
      <t>pred</t>
    </r>
    <r>
      <rPr>
        <sz val="10"/>
        <rFont val="Verdana"/>
        <family val="0"/>
      </rPr>
      <t xml:space="preserve">  </t>
    </r>
  </si>
  <si>
    <r>
      <t>( lnk -lnk</t>
    </r>
    <r>
      <rPr>
        <vertAlign val="superscript"/>
        <sz val="10"/>
        <rFont val="Verdana"/>
        <family val="0"/>
      </rPr>
      <t>pred</t>
    </r>
    <r>
      <rPr>
        <sz val="10"/>
        <rFont val="Verdana"/>
        <family val="0"/>
      </rPr>
      <t xml:space="preserve"> 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</t>
    </r>
  </si>
  <si>
    <r>
      <t>( lnk -mean(lnk) 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</t>
    </r>
  </si>
  <si>
    <t>sum</t>
  </si>
  <si>
    <t>sum</t>
  </si>
  <si>
    <t>R2</t>
  </si>
  <si>
    <t>Use solver to either minimize cell D12 or maximize cell D13 by changing cells B1 and B2</t>
  </si>
  <si>
    <t>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</si>
</sst>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E+00"/>
    <numFmt numFmtId="166" formatCode="General"/>
    <numFmt numFmtId="167" formatCode="0.000E+00"/>
    <numFmt numFmtId="168" formatCode="0.000E+00"/>
    <numFmt numFmtId="169" formatCode="0.0000E+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vertAlign val="superscript"/>
      <sz val="10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11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6" fontId="0" fillId="2" borderId="0" xfId="0" applyNumberFormat="1" applyFill="1" applyAlignment="1">
      <alignment/>
    </xf>
    <xf numFmtId="0" fontId="0" fillId="2" borderId="1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200" zoomScaleNormal="200" workbookViewId="0" topLeftCell="A1">
      <selection activeCell="B1" sqref="B1:B2"/>
    </sheetView>
  </sheetViews>
  <sheetFormatPr defaultColWidth="11.00390625" defaultRowHeight="12.75"/>
  <cols>
    <col min="3" max="5" width="12.25390625" style="0" bestFit="1" customWidth="1"/>
  </cols>
  <sheetData>
    <row r="1" spans="1:2" ht="12.75">
      <c r="A1" t="s">
        <v>1</v>
      </c>
      <c r="B1" s="13">
        <v>123288.18979127603</v>
      </c>
    </row>
    <row r="2" spans="1:2" ht="12.75">
      <c r="A2" t="s">
        <v>0</v>
      </c>
      <c r="B2" s="13">
        <v>1.560284362159002E+17</v>
      </c>
    </row>
    <row r="5" spans="1:5" ht="15.75" thickBot="1">
      <c r="A5" s="3" t="s">
        <v>3</v>
      </c>
      <c r="B5" s="3" t="s">
        <v>2</v>
      </c>
      <c r="C5" s="3" t="s">
        <v>5</v>
      </c>
      <c r="D5" s="3" t="s">
        <v>6</v>
      </c>
      <c r="E5" s="3" t="s">
        <v>7</v>
      </c>
    </row>
    <row r="6" spans="1:5" ht="13.5" thickTop="1">
      <c r="A6">
        <v>313</v>
      </c>
      <c r="B6">
        <v>0.00043</v>
      </c>
      <c r="C6">
        <f>A*EXP(-Ea/(8.314*A6))</f>
        <v>0.0004146244116631077</v>
      </c>
      <c r="D6">
        <f>(C6-B6)^2</f>
        <v>2.36408716705579E-10</v>
      </c>
      <c r="E6">
        <f>(B6-$B$12)^2</f>
        <v>5.597956E-06</v>
      </c>
    </row>
    <row r="7" spans="1:5" ht="12.75">
      <c r="A7">
        <v>319</v>
      </c>
      <c r="B7">
        <v>0.00103</v>
      </c>
      <c r="C7">
        <f>A*EXP(-Ea/(8.314*A7))</f>
        <v>0.0010107780163913674</v>
      </c>
      <c r="D7">
        <f>(C7-B7)^2</f>
        <v>3.6948465385054543E-10</v>
      </c>
      <c r="E7">
        <f>(B7-$B$12)^2</f>
        <v>3.1187559999999993E-06</v>
      </c>
    </row>
    <row r="8" spans="1:5" ht="12.75">
      <c r="A8">
        <v>323</v>
      </c>
      <c r="B8">
        <v>0.0018</v>
      </c>
      <c r="C8">
        <f>A*EXP(-Ea/(8.314*A8))</f>
        <v>0.001797499448171026</v>
      </c>
      <c r="D8">
        <f>(C8-B8)^2</f>
        <v>6.2527594493847515E-12</v>
      </c>
      <c r="E8">
        <f>(B8-$B$12)^2</f>
        <v>9.920159999999998E-07</v>
      </c>
    </row>
    <row r="9" spans="1:5" ht="12.75">
      <c r="A9">
        <v>328</v>
      </c>
      <c r="B9">
        <v>0.00355</v>
      </c>
      <c r="C9">
        <f>A*EXP(-Ea/(8.314*A9))</f>
        <v>0.0036191772049737965</v>
      </c>
      <c r="D9">
        <f>(C9-B9)^2</f>
        <v>4.785485687986629E-09</v>
      </c>
      <c r="E9">
        <f>(B9-$B$12)^2</f>
        <v>5.685160000000005E-07</v>
      </c>
    </row>
    <row r="10" spans="1:5" ht="12.75">
      <c r="A10">
        <v>333</v>
      </c>
      <c r="B10">
        <v>0.00717</v>
      </c>
      <c r="C10">
        <f>A*EXP(-Ea/(8.314*A10))</f>
        <v>0.00713548619477896</v>
      </c>
      <c r="D10">
        <f>(C10-B10)^2</f>
        <v>1.1912027508358828E-09</v>
      </c>
      <c r="E10" s="5">
        <f>(B10-$B$12)^2</f>
        <v>1.9131876000000003E-05</v>
      </c>
    </row>
    <row r="12" spans="2:5" ht="12.75">
      <c r="B12" s="2">
        <f>AVERAGE(B6:B10)</f>
        <v>0.002796</v>
      </c>
      <c r="C12" s="1" t="s">
        <v>15</v>
      </c>
      <c r="D12" s="12">
        <f>SUM(D7:D10)</f>
        <v>6.352425852122442E-09</v>
      </c>
      <c r="E12" s="2">
        <f>SUM(E7:E10)</f>
        <v>2.3811164E-05</v>
      </c>
    </row>
    <row r="13" spans="3:4" ht="15">
      <c r="C13" s="1" t="s">
        <v>4</v>
      </c>
      <c r="D13" s="11">
        <f>1-D12/E12</f>
        <v>0.9997332164923931</v>
      </c>
    </row>
    <row r="15" spans="1:4" ht="12.75">
      <c r="A15" s="8" t="s">
        <v>18</v>
      </c>
      <c r="B15" s="8"/>
      <c r="C15" s="8"/>
      <c r="D15" s="9"/>
    </row>
    <row r="16" spans="1:4" ht="12.75">
      <c r="A16" s="8"/>
      <c r="B16" s="8"/>
      <c r="C16" s="8"/>
      <c r="D16" s="9"/>
    </row>
  </sheetData>
  <mergeCells count="1">
    <mergeCell ref="A15:D16"/>
  </mergeCells>
  <printOptions/>
  <pageMargins left="0.75" right="0.75" top="1" bottom="1" header="0.5" footer="0.5"/>
  <pageSetup orientation="portrait" paperSize="9"/>
  <legacyDrawing r:id="rId2"/>
  <oleObjects>
    <oleObject progId="Equation.3" shapeId="11991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200" zoomScaleNormal="200" workbookViewId="0" topLeftCell="A1">
      <selection activeCell="A15" sqref="A15:D16"/>
    </sheetView>
  </sheetViews>
  <sheetFormatPr defaultColWidth="11.00390625" defaultRowHeight="12.75"/>
  <cols>
    <col min="3" max="3" width="12.25390625" style="0" bestFit="1" customWidth="1"/>
    <col min="4" max="4" width="11.375" style="0" customWidth="1"/>
  </cols>
  <sheetData>
    <row r="1" spans="1:4" ht="12.75">
      <c r="A1" s="1" t="s">
        <v>9</v>
      </c>
      <c r="B1" s="14">
        <v>38.92458043518998</v>
      </c>
      <c r="C1" s="1" t="s">
        <v>19</v>
      </c>
      <c r="D1">
        <f>EXP(B1)</f>
        <v>80302763919490180</v>
      </c>
    </row>
    <row r="2" spans="1:2" ht="12.75">
      <c r="A2" s="1" t="s">
        <v>10</v>
      </c>
      <c r="B2" s="14">
        <v>121481.50941780877</v>
      </c>
    </row>
    <row r="4" spans="1:5" ht="15.75" thickBot="1">
      <c r="A4" s="4" t="s">
        <v>8</v>
      </c>
      <c r="B4" s="3" t="s">
        <v>11</v>
      </c>
      <c r="C4" s="3" t="s">
        <v>12</v>
      </c>
      <c r="D4" s="3" t="s">
        <v>13</v>
      </c>
      <c r="E4" s="3" t="s">
        <v>14</v>
      </c>
    </row>
    <row r="5" spans="1:5" ht="13.5" thickTop="1">
      <c r="A5">
        <f>-1/(8.314*Nonlinear!A6)</f>
        <v>-0.0003842781066771395</v>
      </c>
      <c r="B5">
        <f>LN(Nonlinear!B6)</f>
        <v>-7.751725349276666</v>
      </c>
      <c r="C5" s="7">
        <f>$B$1+$B$2*A5</f>
        <v>-7.758104000166668</v>
      </c>
      <c r="D5">
        <f>(B5-C5)^2</f>
        <v>4.068718717652475E-05</v>
      </c>
      <c r="E5">
        <f>(B5-$B$11)^2</f>
        <v>2.090961697563374</v>
      </c>
    </row>
    <row r="6" spans="1:5" ht="12.75">
      <c r="A6">
        <f>-1/(8.314*Nonlinear!A7)</f>
        <v>-0.00037705030529763215</v>
      </c>
      <c r="B6">
        <f>LN(Nonlinear!B7)</f>
        <v>-6.878196476740593</v>
      </c>
      <c r="C6" s="7">
        <f>$B$1+$B$2*A6</f>
        <v>-6.88005977881199</v>
      </c>
      <c r="D6">
        <f>(B6-C6)^2</f>
        <v>3.471894609273838E-06</v>
      </c>
      <c r="E6">
        <f>(B6-$B$11)^2</f>
        <v>0.32774128358737853</v>
      </c>
    </row>
    <row r="7" spans="1:5" ht="12.75">
      <c r="A7">
        <f>-1/(8.314*Nonlinear!A8)</f>
        <v>-0.00037238095167165534</v>
      </c>
      <c r="B7">
        <f>LN(Nonlinear!B8)</f>
        <v>-6.319968614080018</v>
      </c>
      <c r="C7" s="7">
        <f>$B$1+$B$2*A7</f>
        <v>-6.312819652322808</v>
      </c>
      <c r="D7">
        <f>(B7-C7)^2</f>
        <v>5.110765420604829E-05</v>
      </c>
      <c r="E7">
        <f>(B7-$B$11)^2</f>
        <v>0.0002033209656870829</v>
      </c>
    </row>
    <row r="8" spans="1:5" ht="12.75">
      <c r="A8">
        <f>-1/(8.314*Nonlinear!A9)</f>
        <v>-0.0003667044127742215</v>
      </c>
      <c r="B8">
        <f>LN(Nonlinear!B9)</f>
        <v>-5.640807675494813</v>
      </c>
      <c r="C8" s="7">
        <f>$B$1+$B$2*A8</f>
        <v>-5.62322513879365</v>
      </c>
      <c r="D8">
        <f>(B8-C8)^2</f>
        <v>0.00030914559684773013</v>
      </c>
      <c r="E8">
        <f>(B8-$B$11)^2</f>
        <v>0.4420945000509835</v>
      </c>
    </row>
    <row r="9" spans="1:5" ht="12.75">
      <c r="A9">
        <f>-1/(8.314*Nonlinear!A10)</f>
        <v>-0.0003611983405103444</v>
      </c>
      <c r="B9">
        <f>LN(Nonlinear!B10)</f>
        <v>-4.9378496243706085</v>
      </c>
      <c r="C9" s="7">
        <f>$B$1+$B$2*A9</f>
        <v>-4.954339169214322</v>
      </c>
      <c r="D9">
        <f>(B9-C9)^2</f>
        <v>0.00027190508915282967</v>
      </c>
      <c r="E9">
        <f>(B9-$B$11)^2</f>
        <v>1.8710407706509953</v>
      </c>
    </row>
    <row r="11" spans="1:5" ht="12.75">
      <c r="A11" s="2"/>
      <c r="B11" s="2">
        <f>AVERAGE(B5:B9)</f>
        <v>-6.30570954799254</v>
      </c>
      <c r="C11" s="6" t="s">
        <v>16</v>
      </c>
      <c r="D11" s="10">
        <f>SUM(D5:D9)</f>
        <v>0.0006763174219924067</v>
      </c>
      <c r="E11" s="2">
        <f>SUM(E5:E9)</f>
        <v>4.732041572818418</v>
      </c>
    </row>
    <row r="13" spans="4:5" ht="12.75">
      <c r="D13" t="s">
        <v>17</v>
      </c>
      <c r="E13" s="11">
        <f>1-D11/E11</f>
        <v>0.9998570770329075</v>
      </c>
    </row>
    <row r="15" spans="1:4" ht="12.75">
      <c r="A15" s="8" t="s">
        <v>18</v>
      </c>
      <c r="B15" s="8"/>
      <c r="C15" s="8"/>
      <c r="D15" s="9"/>
    </row>
    <row r="16" spans="1:4" ht="12.75">
      <c r="A16" s="8"/>
      <c r="B16" s="8"/>
      <c r="C16" s="8"/>
      <c r="D16" s="9"/>
    </row>
  </sheetData>
  <mergeCells count="1">
    <mergeCell ref="A15:D16"/>
  </mergeCells>
  <printOptions/>
  <pageMargins left="0.75" right="0.75" top="1" bottom="1" header="0.5" footer="0.5"/>
  <pageSetup orientation="portrait" paperSize="9"/>
  <legacyDrawing r:id="rId2"/>
  <oleObjects>
    <oleObject progId="Equation.3" shapeId="11991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Sutherland</dc:creator>
  <cp:keywords/>
  <dc:description/>
  <cp:lastModifiedBy>James Sutherland</cp:lastModifiedBy>
  <dcterms:created xsi:type="dcterms:W3CDTF">2008-11-25T14:57:55Z</dcterms:created>
  <dcterms:modified xsi:type="dcterms:W3CDTF">2008-11-25T17:47:25Z</dcterms:modified>
  <cp:category/>
  <cp:version/>
  <cp:contentType/>
  <cp:contentStatus/>
</cp:coreProperties>
</file>