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68" windowWidth="15456" windowHeight="9792" activeTab="0"/>
  </bookViews>
  <sheets>
    <sheet name="Budget_sheet" sheetId="1" r:id="rId1"/>
    <sheet name="Labor_Rate_Calc" sheetId="2" r:id="rId2"/>
  </sheets>
  <definedNames/>
  <calcPr fullCalcOnLoad="1"/>
</workbook>
</file>

<file path=xl/sharedStrings.xml><?xml version="1.0" encoding="utf-8"?>
<sst xmlns="http://schemas.openxmlformats.org/spreadsheetml/2006/main" count="66" uniqueCount="52">
  <si>
    <t xml:space="preserve">Dollar </t>
  </si>
  <si>
    <t>Amount</t>
  </si>
  <si>
    <t>Subtotal</t>
  </si>
  <si>
    <t>B Other Personnel</t>
  </si>
  <si>
    <t>Secretarial/clerical</t>
  </si>
  <si>
    <t>Other</t>
  </si>
  <si>
    <t>C. Fringe Benefits</t>
  </si>
  <si>
    <t>Calculation</t>
  </si>
  <si>
    <t>Item Cost</t>
  </si>
  <si>
    <t>D. Equipment Subtotal</t>
  </si>
  <si>
    <t>E. Travel</t>
  </si>
  <si>
    <t>Domestic</t>
  </si>
  <si>
    <t>Foreign</t>
  </si>
  <si>
    <t>E. Total Travel</t>
  </si>
  <si>
    <t>Subtotals</t>
  </si>
  <si>
    <t>Materials and Supplies</t>
  </si>
  <si>
    <t>Publication Costs</t>
  </si>
  <si>
    <t>Consultant Services</t>
  </si>
  <si>
    <t>Subcontracts</t>
  </si>
  <si>
    <t>Rate</t>
  </si>
  <si>
    <t>Weeks</t>
  </si>
  <si>
    <t>Labor</t>
  </si>
  <si>
    <t>Engineering Staff</t>
  </si>
  <si>
    <t>Other Professionals (Technician, Programmer, etc.)</t>
  </si>
  <si>
    <t>A. Subtotal</t>
  </si>
  <si>
    <t>C. Total Salaries Wages and Fringe Benefits</t>
  </si>
  <si>
    <t>This represents total actual cost of the project</t>
  </si>
  <si>
    <t>Weekly</t>
  </si>
  <si>
    <t>Percentage</t>
  </si>
  <si>
    <t>D. Equipment (itemize and dollar amount for each)</t>
  </si>
  <si>
    <t>A. Senior Personnel (list names below)</t>
  </si>
  <si>
    <t>B. Total Salaries (A+B)</t>
  </si>
  <si>
    <t>Aaron Crosswood</t>
  </si>
  <si>
    <t>Christina Baines</t>
  </si>
  <si>
    <t>Julie Huffaker</t>
  </si>
  <si>
    <t>Annual</t>
  </si>
  <si>
    <t>Hourly</t>
  </si>
  <si>
    <t>Calculation of Weekly Labor Rates</t>
  </si>
  <si>
    <t>Rate*</t>
  </si>
  <si>
    <t>* calculated on Labor_Rate_Calc sheet (see tabs at bottom of this sheet)</t>
  </si>
  <si>
    <t>Computer Services</t>
  </si>
  <si>
    <t>Multi-species gas analyzer</t>
  </si>
  <si>
    <t>Budget Calculation for "Project Title"</t>
  </si>
  <si>
    <t>Robert Stone</t>
  </si>
  <si>
    <t>F. Other Direct Costs</t>
  </si>
  <si>
    <t>F. Total Other Direct Costs</t>
  </si>
  <si>
    <t>G. Total Direct Costs</t>
  </si>
  <si>
    <t xml:space="preserve">H. Indirect Costs </t>
  </si>
  <si>
    <t>H. Indirect Costs</t>
  </si>
  <si>
    <t>I. Total Direct and Indirect Costs</t>
  </si>
  <si>
    <t>J. Cost Sharing</t>
  </si>
  <si>
    <t>K. Net Cost of Project to Sponsor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</si>
</sst>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_(* #,##0.000_);_(* \(#,##0.000\);_(* &quot;-&quot;??_);_(@_)"/>
    <numFmt numFmtId="174" formatCode="_(* #,##0.000_);_(* \(#,##0.000\);_(* &quot;-&quot;???_);_(@_)"/>
    <numFmt numFmtId="175" formatCode="0.0%"/>
    <numFmt numFmtId="176" formatCode="_(* #,##0.0_);_(* \(#,##0.0\);_(* &quot;-&quot;?_);_(@_)"/>
    <numFmt numFmtId="177" formatCode="_(* #,##0.0_);_(* \(#,##0.0\);_(* &quot;-&quot;??_);_(@_)"/>
    <numFmt numFmtId="178" formatCode="_(* #,##0_);_(* \(#,##0\);_(* &quot;-&quot;??_);_(@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2"/>
      <name val="Geneva"/>
      <family val="0"/>
    </font>
    <font>
      <i/>
      <sz val="8"/>
      <name val="Geneva"/>
      <family val="0"/>
    </font>
    <font>
      <b/>
      <i/>
      <u val="single"/>
      <sz val="10"/>
      <name val="Geneva"/>
      <family val="0"/>
    </font>
    <font>
      <b/>
      <sz val="14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70" fontId="1" fillId="0" borderId="0" xfId="0" applyNumberFormat="1" applyFont="1" applyAlignment="1">
      <alignment/>
    </xf>
    <xf numFmtId="172" fontId="1" fillId="0" borderId="0" xfId="17" applyNumberFormat="1" applyFont="1" applyAlignment="1">
      <alignment/>
    </xf>
    <xf numFmtId="172" fontId="0" fillId="0" borderId="0" xfId="17" applyNumberFormat="1" applyAlignment="1">
      <alignment/>
    </xf>
    <xf numFmtId="172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172" fontId="1" fillId="0" borderId="0" xfId="17" applyNumberFormat="1" applyFont="1" applyFill="1" applyAlignment="1">
      <alignment/>
    </xf>
    <xf numFmtId="9" fontId="0" fillId="0" borderId="0" xfId="19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0" xfId="17" applyNumberFormat="1" applyFont="1" applyAlignment="1">
      <alignment horizontal="center"/>
    </xf>
    <xf numFmtId="44" fontId="0" fillId="0" borderId="2" xfId="17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17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4" fontId="0" fillId="0" borderId="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17" applyFill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172" fontId="0" fillId="3" borderId="0" xfId="17" applyNumberFormat="1" applyFill="1" applyAlignment="1">
      <alignment/>
    </xf>
    <xf numFmtId="44" fontId="0" fillId="3" borderId="0" xfId="17" applyFill="1" applyAlignment="1">
      <alignment/>
    </xf>
    <xf numFmtId="9" fontId="0" fillId="3" borderId="2" xfId="19" applyFill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175" fontId="0" fillId="3" borderId="2" xfId="19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172" fontId="0" fillId="3" borderId="0" xfId="17" applyNumberFormat="1" applyFill="1" applyBorder="1" applyAlignment="1">
      <alignment/>
    </xf>
    <xf numFmtId="44" fontId="0" fillId="3" borderId="0" xfId="17" applyFill="1" applyBorder="1" applyAlignment="1">
      <alignment/>
    </xf>
    <xf numFmtId="44" fontId="0" fillId="3" borderId="0" xfId="17" applyFill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63"/>
  <sheetViews>
    <sheetView tabSelected="1" workbookViewId="0" topLeftCell="A36">
      <selection activeCell="C64" sqref="C64"/>
    </sheetView>
  </sheetViews>
  <sheetFormatPr defaultColWidth="9.00390625" defaultRowHeight="12.75"/>
  <cols>
    <col min="3" max="3" width="2.50390625" style="0" customWidth="1"/>
    <col min="4" max="4" width="44.50390625" style="0" customWidth="1"/>
    <col min="5" max="7" width="10.75390625" style="0" customWidth="1"/>
    <col min="8" max="16384" width="12.50390625" style="0" customWidth="1"/>
  </cols>
  <sheetData>
    <row r="1" ht="17.25">
      <c r="D1" s="37" t="s">
        <v>42</v>
      </c>
    </row>
    <row r="3" spans="5:9" ht="12.75">
      <c r="E3" s="12" t="s">
        <v>21</v>
      </c>
      <c r="F3" s="12" t="s">
        <v>27</v>
      </c>
      <c r="G3" s="12" t="s">
        <v>0</v>
      </c>
      <c r="I3" s="7"/>
    </row>
    <row r="4" spans="3:7" ht="12.75">
      <c r="C4" t="s">
        <v>30</v>
      </c>
      <c r="E4" s="12" t="s">
        <v>20</v>
      </c>
      <c r="F4" s="12" t="s">
        <v>38</v>
      </c>
      <c r="G4" s="12" t="s">
        <v>1</v>
      </c>
    </row>
    <row r="5" spans="3:7" ht="12.75">
      <c r="C5">
        <v>1</v>
      </c>
      <c r="D5" s="25" t="s">
        <v>32</v>
      </c>
      <c r="E5" s="26">
        <v>1</v>
      </c>
      <c r="F5" s="21">
        <f>Labor_Rate_Calc!H6</f>
        <v>961.5384615384615</v>
      </c>
      <c r="G5" s="16">
        <f aca="true" t="shared" si="0" ref="G5:G10">F5*E5</f>
        <v>961.5384615384615</v>
      </c>
    </row>
    <row r="6" spans="3:7" ht="12.75">
      <c r="C6">
        <v>2</v>
      </c>
      <c r="D6" s="25" t="s">
        <v>33</v>
      </c>
      <c r="E6" s="26">
        <v>1</v>
      </c>
      <c r="F6" s="21">
        <f>Labor_Rate_Calc!H7</f>
        <v>961.5384615384615</v>
      </c>
      <c r="G6" s="16">
        <f t="shared" si="0"/>
        <v>961.5384615384615</v>
      </c>
    </row>
    <row r="7" spans="3:7" ht="12.75">
      <c r="C7">
        <v>3</v>
      </c>
      <c r="D7" s="25" t="s">
        <v>43</v>
      </c>
      <c r="E7" s="26">
        <v>1</v>
      </c>
      <c r="F7" s="21">
        <f>Labor_Rate_Calc!H8</f>
        <v>961.5384615384615</v>
      </c>
      <c r="G7" s="16">
        <f t="shared" si="0"/>
        <v>961.5384615384615</v>
      </c>
    </row>
    <row r="8" spans="3:7" ht="12.75">
      <c r="C8">
        <v>4</v>
      </c>
      <c r="D8" s="25" t="s">
        <v>34</v>
      </c>
      <c r="E8" s="26">
        <v>1</v>
      </c>
      <c r="F8" s="21">
        <f>Labor_Rate_Calc!H9</f>
        <v>961.5384615384615</v>
      </c>
      <c r="G8" s="16">
        <f t="shared" si="0"/>
        <v>961.5384615384615</v>
      </c>
    </row>
    <row r="9" spans="3:7" ht="12.75">
      <c r="C9">
        <v>5</v>
      </c>
      <c r="D9" s="25"/>
      <c r="E9" s="26"/>
      <c r="F9" s="13"/>
      <c r="G9" s="16">
        <f t="shared" si="0"/>
        <v>0</v>
      </c>
    </row>
    <row r="10" spans="3:7" ht="12.75">
      <c r="C10">
        <v>6</v>
      </c>
      <c r="D10" s="25"/>
      <c r="E10" s="26"/>
      <c r="F10" s="13"/>
      <c r="G10" s="16">
        <f t="shared" si="0"/>
        <v>0</v>
      </c>
    </row>
    <row r="11" spans="3:7" ht="12.75">
      <c r="C11" s="2" t="s">
        <v>24</v>
      </c>
      <c r="D11" s="2"/>
      <c r="E11" s="14"/>
      <c r="F11" s="14"/>
      <c r="G11" s="15">
        <f>SUM(G5:G10)</f>
        <v>3846.153846153846</v>
      </c>
    </row>
    <row r="12" spans="3:7" ht="12.75">
      <c r="C12" s="2"/>
      <c r="D12" s="22" t="s">
        <v>39</v>
      </c>
      <c r="E12" s="14"/>
      <c r="F12" s="14"/>
      <c r="G12" s="15"/>
    </row>
    <row r="13" spans="3:7" ht="12.75">
      <c r="C13" s="2"/>
      <c r="D13" s="2"/>
      <c r="E13" s="2"/>
      <c r="F13" s="2"/>
      <c r="G13" s="5"/>
    </row>
    <row r="14" spans="5:7" ht="12.75">
      <c r="E14" s="12" t="s">
        <v>21</v>
      </c>
      <c r="F14" s="12" t="s">
        <v>27</v>
      </c>
      <c r="G14" s="12" t="s">
        <v>0</v>
      </c>
    </row>
    <row r="15" spans="3:7" ht="12.75">
      <c r="C15" t="s">
        <v>3</v>
      </c>
      <c r="E15" s="12" t="s">
        <v>20</v>
      </c>
      <c r="F15" s="12" t="s">
        <v>38</v>
      </c>
      <c r="G15" s="12" t="s">
        <v>1</v>
      </c>
    </row>
    <row r="16" spans="4:7" ht="12.75">
      <c r="D16" t="s">
        <v>22</v>
      </c>
      <c r="E16" s="26"/>
      <c r="F16" s="30">
        <f>Labor_Rate_Calc!H11</f>
        <v>865.3846153846154</v>
      </c>
      <c r="G16" s="16">
        <f>F16*E16</f>
        <v>0</v>
      </c>
    </row>
    <row r="17" spans="4:7" ht="12.75">
      <c r="D17" t="s">
        <v>23</v>
      </c>
      <c r="E17" s="26">
        <v>0.2</v>
      </c>
      <c r="F17" s="30">
        <f>Labor_Rate_Calc!H12</f>
        <v>680</v>
      </c>
      <c r="G17" s="16">
        <f>F17*E17</f>
        <v>136</v>
      </c>
    </row>
    <row r="18" spans="4:7" ht="12.75">
      <c r="D18" t="s">
        <v>4</v>
      </c>
      <c r="E18" s="26"/>
      <c r="F18" s="30">
        <f>Labor_Rate_Calc!H13</f>
        <v>440</v>
      </c>
      <c r="G18" s="16">
        <f>F18*E18</f>
        <v>0</v>
      </c>
    </row>
    <row r="19" spans="4:7" ht="12.75">
      <c r="D19" t="s">
        <v>5</v>
      </c>
      <c r="E19" s="26"/>
      <c r="F19" s="31"/>
      <c r="G19" s="16">
        <f>F19*E19</f>
        <v>0</v>
      </c>
    </row>
    <row r="20" spans="3:7" ht="12.75">
      <c r="C20" s="2" t="s">
        <v>31</v>
      </c>
      <c r="D20" s="2"/>
      <c r="E20" s="2"/>
      <c r="F20" s="4"/>
      <c r="G20" s="5">
        <f>SUM(G16:G19)+G11</f>
        <v>3982.153846153846</v>
      </c>
    </row>
    <row r="21" ht="12.75">
      <c r="G21" s="7"/>
    </row>
    <row r="22" spans="3:7" ht="12.75">
      <c r="C22" t="s">
        <v>6</v>
      </c>
      <c r="F22" t="s">
        <v>7</v>
      </c>
      <c r="G22" s="8"/>
    </row>
    <row r="23" spans="4:7" ht="12.75">
      <c r="D23" t="s">
        <v>28</v>
      </c>
      <c r="E23" s="29">
        <v>0.33</v>
      </c>
      <c r="F23" s="5">
        <f>G20*E23</f>
        <v>1314.1107692307694</v>
      </c>
      <c r="G23" s="8"/>
    </row>
    <row r="24" ht="12.75">
      <c r="G24" s="8"/>
    </row>
    <row r="25" spans="3:7" ht="12.75">
      <c r="C25" s="2" t="s">
        <v>25</v>
      </c>
      <c r="G25" s="5">
        <f>F23+G20+G11</f>
        <v>9142.418461538462</v>
      </c>
    </row>
    <row r="26" spans="3:7" ht="12.75">
      <c r="C26" s="1"/>
      <c r="D26" s="1"/>
      <c r="E26" s="1"/>
      <c r="F26" s="1"/>
      <c r="G26" s="8"/>
    </row>
    <row r="27" spans="3:7" ht="12.75">
      <c r="C27" t="s">
        <v>29</v>
      </c>
      <c r="F27" t="s">
        <v>8</v>
      </c>
      <c r="G27" s="8"/>
    </row>
    <row r="28" spans="4:7" ht="12.75">
      <c r="D28" s="33" t="s">
        <v>41</v>
      </c>
      <c r="E28" s="17"/>
      <c r="F28" s="34">
        <v>12000</v>
      </c>
      <c r="G28" s="8"/>
    </row>
    <row r="29" spans="4:7" ht="12.75">
      <c r="D29" s="33"/>
      <c r="E29" s="17"/>
      <c r="F29" s="35"/>
      <c r="G29" s="8"/>
    </row>
    <row r="30" spans="4:7" ht="12.75">
      <c r="D30" s="33"/>
      <c r="E30" s="17"/>
      <c r="F30" s="35"/>
      <c r="G30" s="8"/>
    </row>
    <row r="31" spans="4:7" ht="12.75">
      <c r="D31" s="33"/>
      <c r="E31" s="17"/>
      <c r="F31" s="35"/>
      <c r="G31" s="8"/>
    </row>
    <row r="32" spans="4:7" ht="12.75">
      <c r="D32" s="33"/>
      <c r="E32" s="17"/>
      <c r="F32" s="35"/>
      <c r="G32" s="8"/>
    </row>
    <row r="33" spans="4:7" ht="12.75">
      <c r="D33" s="33"/>
      <c r="E33" s="17"/>
      <c r="F33" s="35"/>
      <c r="G33" s="8"/>
    </row>
    <row r="34" spans="4:7" ht="12.75">
      <c r="D34" s="33"/>
      <c r="E34" s="17"/>
      <c r="F34" s="35"/>
      <c r="G34" s="8"/>
    </row>
    <row r="35" spans="4:7" ht="12.75">
      <c r="D35" s="33"/>
      <c r="E35" s="17"/>
      <c r="F35" s="33"/>
      <c r="G35" s="8"/>
    </row>
    <row r="36" spans="3:7" ht="12.75">
      <c r="C36" s="2" t="s">
        <v>9</v>
      </c>
      <c r="G36" s="5">
        <f>SUM(F28:F35)</f>
        <v>12000</v>
      </c>
    </row>
    <row r="37" spans="3:7" ht="12.75">
      <c r="C37" s="1"/>
      <c r="D37" s="1"/>
      <c r="E37" s="1"/>
      <c r="F37" s="1"/>
      <c r="G37" s="8"/>
    </row>
    <row r="38" spans="3:7" ht="12.75">
      <c r="C38" t="s">
        <v>10</v>
      </c>
      <c r="F38" t="s">
        <v>2</v>
      </c>
      <c r="G38" s="8"/>
    </row>
    <row r="39" spans="4:7" ht="12.75">
      <c r="D39" t="s">
        <v>11</v>
      </c>
      <c r="F39" s="27">
        <v>750</v>
      </c>
      <c r="G39" s="8"/>
    </row>
    <row r="40" spans="4:7" ht="12.75">
      <c r="D40" t="s">
        <v>12</v>
      </c>
      <c r="F40" s="28"/>
      <c r="G40" s="8"/>
    </row>
    <row r="41" spans="3:7" s="2" customFormat="1" ht="12.75">
      <c r="C41" s="2" t="s">
        <v>13</v>
      </c>
      <c r="G41" s="5">
        <f>F40+F39</f>
        <v>750</v>
      </c>
    </row>
    <row r="42" spans="3:7" ht="12.75">
      <c r="C42" s="1"/>
      <c r="D42" s="1"/>
      <c r="E42" s="1"/>
      <c r="F42" s="1"/>
      <c r="G42" s="8"/>
    </row>
    <row r="43" spans="3:7" ht="12.75">
      <c r="C43" t="s">
        <v>44</v>
      </c>
      <c r="F43" t="s">
        <v>14</v>
      </c>
      <c r="G43" s="8"/>
    </row>
    <row r="44" spans="4:7" ht="12.75">
      <c r="D44" t="s">
        <v>15</v>
      </c>
      <c r="F44" s="27">
        <v>400</v>
      </c>
      <c r="G44" s="8"/>
    </row>
    <row r="45" spans="4:7" ht="12.75">
      <c r="D45" t="s">
        <v>16</v>
      </c>
      <c r="F45" s="27">
        <v>50</v>
      </c>
      <c r="G45" s="8"/>
    </row>
    <row r="46" spans="4:7" ht="12.75">
      <c r="D46" t="s">
        <v>17</v>
      </c>
      <c r="F46" s="27"/>
      <c r="G46" s="8"/>
    </row>
    <row r="47" spans="4:7" ht="12.75">
      <c r="D47" t="s">
        <v>40</v>
      </c>
      <c r="F47" s="27"/>
      <c r="G47" s="8"/>
    </row>
    <row r="48" spans="4:7" ht="12.75">
      <c r="D48" t="s">
        <v>18</v>
      </c>
      <c r="F48" s="27"/>
      <c r="G48" s="8"/>
    </row>
    <row r="49" spans="4:7" ht="12.75">
      <c r="D49" t="s">
        <v>5</v>
      </c>
      <c r="F49" s="27"/>
      <c r="G49" s="8"/>
    </row>
    <row r="50" spans="3:7" ht="12.75">
      <c r="C50" s="2" t="s">
        <v>45</v>
      </c>
      <c r="D50" s="2"/>
      <c r="E50" s="2"/>
      <c r="F50" s="2"/>
      <c r="G50" s="5">
        <f>SUM(F44:F49)</f>
        <v>450</v>
      </c>
    </row>
    <row r="51" spans="3:7" ht="12.75">
      <c r="C51" s="1"/>
      <c r="D51" s="1"/>
      <c r="E51" s="1"/>
      <c r="F51" s="1"/>
      <c r="G51" s="8"/>
    </row>
    <row r="52" spans="3:7" ht="12.75">
      <c r="C52" s="2" t="s">
        <v>46</v>
      </c>
      <c r="G52" s="5">
        <f>SUM(G25:G50)</f>
        <v>22342.418461538462</v>
      </c>
    </row>
    <row r="53" spans="3:7" ht="12.75">
      <c r="C53" s="1"/>
      <c r="D53" s="1"/>
      <c r="E53" s="1"/>
      <c r="F53" s="1"/>
      <c r="G53" s="8"/>
    </row>
    <row r="54" spans="3:7" ht="12.75">
      <c r="C54" t="s">
        <v>47</v>
      </c>
      <c r="G54" s="8"/>
    </row>
    <row r="55" spans="4:7" ht="12.75">
      <c r="D55" t="s">
        <v>28</v>
      </c>
      <c r="E55" s="32">
        <v>0.495</v>
      </c>
      <c r="F55" s="6"/>
      <c r="G55" s="8"/>
    </row>
    <row r="56" spans="3:7" s="2" customFormat="1" ht="12.75">
      <c r="C56" s="2" t="s">
        <v>48</v>
      </c>
      <c r="G56" s="9">
        <f>G52*E55</f>
        <v>11059.497138461538</v>
      </c>
    </row>
    <row r="57" spans="3:7" ht="12.75">
      <c r="C57" s="1"/>
      <c r="D57" s="1"/>
      <c r="E57" s="1"/>
      <c r="F57" s="1"/>
      <c r="G57" s="8"/>
    </row>
    <row r="58" spans="3:8" ht="12.75">
      <c r="C58" s="2" t="s">
        <v>49</v>
      </c>
      <c r="D58" s="2"/>
      <c r="E58" s="2"/>
      <c r="F58" s="2"/>
      <c r="G58" s="5">
        <f>G56+G52</f>
        <v>33401.9156</v>
      </c>
      <c r="H58" s="7"/>
    </row>
    <row r="59" spans="3:8" ht="12.75">
      <c r="C59" s="2"/>
      <c r="D59" s="23" t="s">
        <v>26</v>
      </c>
      <c r="E59" s="2"/>
      <c r="F59" s="2"/>
      <c r="G59" s="5"/>
      <c r="H59" s="7"/>
    </row>
    <row r="60" spans="3:9" ht="12.75">
      <c r="C60" s="1"/>
      <c r="D60" s="1"/>
      <c r="E60" s="1"/>
      <c r="F60" s="1"/>
      <c r="G60" s="8"/>
      <c r="H60" s="10"/>
      <c r="I60" s="10"/>
    </row>
    <row r="61" spans="3:9" ht="12.75">
      <c r="C61" s="2" t="s">
        <v>50</v>
      </c>
      <c r="G61" s="27">
        <v>0</v>
      </c>
      <c r="H61" s="10"/>
      <c r="I61" s="10"/>
    </row>
    <row r="62" spans="3:7" ht="13.5" thickBot="1">
      <c r="C62" s="1"/>
      <c r="D62" s="1"/>
      <c r="E62" s="1"/>
      <c r="F62" s="1"/>
      <c r="G62" s="8"/>
    </row>
    <row r="63" spans="3:7" ht="13.5" thickBot="1">
      <c r="C63" s="2" t="s">
        <v>51</v>
      </c>
      <c r="G63" s="11">
        <f>G58-G61</f>
        <v>33401.9156</v>
      </c>
    </row>
  </sheetData>
  <printOptions gridLines="1"/>
  <pageMargins left="0.75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H13"/>
  <sheetViews>
    <sheetView workbookViewId="0" topLeftCell="A1">
      <selection activeCell="E6" sqref="E6"/>
    </sheetView>
  </sheetViews>
  <sheetFormatPr defaultColWidth="9.00390625" defaultRowHeight="12.75"/>
  <cols>
    <col min="5" max="5" width="13.00390625" style="0" customWidth="1"/>
    <col min="6" max="6" width="11.50390625" style="0" bestFit="1" customWidth="1"/>
    <col min="7" max="8" width="9.00390625" style="0" bestFit="1" customWidth="1"/>
  </cols>
  <sheetData>
    <row r="2" ht="15">
      <c r="F2" s="19" t="s">
        <v>37</v>
      </c>
    </row>
    <row r="4" spans="6:8" ht="12.75">
      <c r="F4" s="14" t="s">
        <v>35</v>
      </c>
      <c r="G4" s="14" t="s">
        <v>36</v>
      </c>
      <c r="H4" s="14" t="s">
        <v>27</v>
      </c>
    </row>
    <row r="5" spans="6:8" ht="12.75">
      <c r="F5" s="14" t="s">
        <v>19</v>
      </c>
      <c r="G5" s="14" t="s">
        <v>19</v>
      </c>
      <c r="H5" s="14" t="s">
        <v>19</v>
      </c>
    </row>
    <row r="6" spans="5:8" ht="12.75">
      <c r="E6" s="20" t="str">
        <f>Budget_sheet!D5</f>
        <v>Aaron Crosswood</v>
      </c>
      <c r="F6" s="36">
        <v>50000</v>
      </c>
      <c r="G6" s="18">
        <f>F6/2080</f>
        <v>24.03846153846154</v>
      </c>
      <c r="H6" s="16">
        <f>F6/52</f>
        <v>961.5384615384615</v>
      </c>
    </row>
    <row r="7" spans="5:8" ht="12.75">
      <c r="E7" s="20" t="str">
        <f>Budget_sheet!D6</f>
        <v>Christina Baines</v>
      </c>
      <c r="F7" s="36">
        <v>50000</v>
      </c>
      <c r="G7" s="18">
        <f>F7/2080</f>
        <v>24.03846153846154</v>
      </c>
      <c r="H7" s="16">
        <f aca="true" t="shared" si="0" ref="H7:H13">F7/52</f>
        <v>961.5384615384615</v>
      </c>
    </row>
    <row r="8" spans="5:8" ht="12.75">
      <c r="E8" s="20" t="str">
        <f>Budget_sheet!D7</f>
        <v>Robert Stone</v>
      </c>
      <c r="F8" s="36">
        <v>50000</v>
      </c>
      <c r="G8" s="18">
        <f>F8/2080</f>
        <v>24.03846153846154</v>
      </c>
      <c r="H8" s="16">
        <f t="shared" si="0"/>
        <v>961.5384615384615</v>
      </c>
    </row>
    <row r="9" spans="5:8" ht="12.75">
      <c r="E9" s="20" t="str">
        <f>Budget_sheet!D8</f>
        <v>Julie Huffaker</v>
      </c>
      <c r="F9" s="36">
        <v>50000</v>
      </c>
      <c r="G9" s="18">
        <f>F9/2080</f>
        <v>24.03846153846154</v>
      </c>
      <c r="H9" s="16">
        <f t="shared" si="0"/>
        <v>961.5384615384615</v>
      </c>
    </row>
    <row r="10" spans="5:7" ht="12.75">
      <c r="E10" s="3"/>
      <c r="F10" s="18"/>
      <c r="G10" s="18"/>
    </row>
    <row r="11" spans="5:8" ht="12.75">
      <c r="E11" s="3" t="s">
        <v>22</v>
      </c>
      <c r="F11" s="36">
        <v>45000</v>
      </c>
      <c r="G11" s="18">
        <f>F11/2080</f>
        <v>21.634615384615383</v>
      </c>
      <c r="H11" s="16">
        <f>F11/52</f>
        <v>865.3846153846154</v>
      </c>
    </row>
    <row r="12" spans="5:8" ht="12.75">
      <c r="E12" s="3" t="s">
        <v>23</v>
      </c>
      <c r="F12" s="24">
        <f>G12*2080</f>
        <v>35360</v>
      </c>
      <c r="G12" s="36">
        <v>17</v>
      </c>
      <c r="H12" s="16">
        <f t="shared" si="0"/>
        <v>680</v>
      </c>
    </row>
    <row r="13" spans="5:8" ht="12.75">
      <c r="E13" s="3" t="s">
        <v>4</v>
      </c>
      <c r="F13" s="24">
        <f>G13*2080</f>
        <v>22880</v>
      </c>
      <c r="G13" s="36">
        <v>11</v>
      </c>
      <c r="H13" s="16">
        <f t="shared" si="0"/>
        <v>440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G. Eddings</dc:creator>
  <cp:keywords/>
  <dc:description/>
  <cp:lastModifiedBy>Eric G. Eddings</cp:lastModifiedBy>
  <cp:lastPrinted>2003-01-13T18:16:14Z</cp:lastPrinted>
  <dcterms:created xsi:type="dcterms:W3CDTF">1999-03-23T22:08:41Z</dcterms:created>
  <dcterms:modified xsi:type="dcterms:W3CDTF">2003-01-21T21:22:06Z</dcterms:modified>
  <cp:category/>
  <cp:version/>
  <cp:contentType/>
  <cp:contentStatus/>
</cp:coreProperties>
</file>